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E:\CAMPARADA\Fabbisogno\PIAO\Risposta revisore\"/>
    </mc:Choice>
  </mc:AlternateContent>
  <xr:revisionPtr revIDLastSave="0" documentId="13_ncr:1_{FAA28DDE-DD0D-4D28-A9A9-02C623E689BB}" xr6:coauthVersionLast="47" xr6:coauthVersionMax="47" xr10:uidLastSave="{00000000-0000-0000-0000-000000000000}"/>
  <bookViews>
    <workbookView xWindow="-110" yWindow="-110" windowWidth="19420" windowHeight="10420" tabRatio="500" xr2:uid="{00000000-000D-0000-FFFF-FFFF00000000}"/>
  </bookViews>
  <sheets>
    <sheet name="limiti assunzioni" sheetId="1" r:id="rId1"/>
    <sheet name="grafico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6" i="1" l="1"/>
  <c r="D5" i="1"/>
  <c r="D4" i="1"/>
  <c r="H56" i="1"/>
  <c r="B5" i="3" l="1"/>
  <c r="B3" i="3"/>
  <c r="B2" i="3"/>
  <c r="H58" i="1"/>
  <c r="G47" i="1"/>
  <c r="D46" i="1"/>
  <c r="C46" i="1"/>
  <c r="D45" i="1"/>
  <c r="C45" i="1"/>
  <c r="E45" i="1" s="1"/>
  <c r="F45" i="1" s="1"/>
  <c r="H45" i="1" s="1"/>
  <c r="I45" i="1" s="1"/>
  <c r="D44" i="1"/>
  <c r="C44" i="1"/>
  <c r="D43" i="1"/>
  <c r="C43" i="1"/>
  <c r="E43" i="1" s="1"/>
  <c r="D21" i="1"/>
  <c r="D23" i="1" s="1"/>
  <c r="D24" i="1" s="1"/>
  <c r="D25" i="1" s="1"/>
  <c r="J23" i="1" s="1"/>
  <c r="J6" i="1"/>
  <c r="E46" i="1" l="1"/>
  <c r="F43" i="1"/>
  <c r="H43" i="1" s="1"/>
  <c r="F46" i="1"/>
  <c r="H46" i="1" s="1"/>
  <c r="I46" i="1" s="1"/>
  <c r="I43" i="1"/>
  <c r="E44" i="1"/>
  <c r="F44" i="1" s="1"/>
  <c r="H44" i="1" s="1"/>
  <c r="I44" i="1" s="1"/>
  <c r="J22" i="1"/>
  <c r="J24" i="1" s="1"/>
  <c r="B4" i="3" l="1"/>
  <c r="F50" i="1"/>
  <c r="F51" i="1" s="1"/>
  <c r="I47" i="1"/>
  <c r="H47" i="1"/>
  <c r="F58" i="1" l="1"/>
  <c r="F59" i="1" s="1"/>
  <c r="F56" i="1"/>
  <c r="F52" i="1"/>
  <c r="F53" i="1" s="1"/>
  <c r="B6" i="3" l="1"/>
  <c r="F57" i="1"/>
</calcChain>
</file>

<file path=xl/sharedStrings.xml><?xml version="1.0" encoding="utf-8"?>
<sst xmlns="http://schemas.openxmlformats.org/spreadsheetml/2006/main" count="86" uniqueCount="72">
  <si>
    <t>CALCOLO DEL RISPETTO DEI LIMITI DI SPESA  DI PERSONALE PER L'ANNUALITA' 2026 DEL COMUNE DI  CAMPARADA</t>
  </si>
  <si>
    <t>spesa di personale ai sensi dell'art. 33 c. 2 DL 34/2019</t>
  </si>
  <si>
    <t>spesa di personale ai sensi dell'art. 1 c. 557 quater o 562 della L. 296/2006</t>
  </si>
  <si>
    <t>spesa del personale lorda senza IRAP anno di riferimento</t>
  </si>
  <si>
    <t>limite spesa personale lorda annualità di riferimento</t>
  </si>
  <si>
    <t>spesa del personale lorda senza IRAP prevista anno corrente</t>
  </si>
  <si>
    <t>spesa personale lorda prevista anno corrente</t>
  </si>
  <si>
    <t>spesa del personale lorda senza IRAP prevista anno successivo</t>
  </si>
  <si>
    <t>verifica del rispetto del limite di spesa di personale</t>
  </si>
  <si>
    <t>comuni per fasce demografiche</t>
  </si>
  <si>
    <t>valore soglia</t>
  </si>
  <si>
    <t>valori soglia di rientro per la maggiore spesa</t>
  </si>
  <si>
    <t>meno di 1.000 abitanti</t>
  </si>
  <si>
    <t>da 1.000 a 1.999 abitanti</t>
  </si>
  <si>
    <t>da 2.000 a 2.999 abitanti</t>
  </si>
  <si>
    <t>da 3.000 a 4.999 abitanti</t>
  </si>
  <si>
    <t>da 5.000 a 9.999 abitanti</t>
  </si>
  <si>
    <t>da 10.000 a 59.999 abitanti</t>
  </si>
  <si>
    <t>da 60.000 a 249.999 abitanti</t>
  </si>
  <si>
    <t>da 250.000 a 1.499.999 abitanti</t>
  </si>
  <si>
    <t>con e oltre 1.500.000 abitanti</t>
  </si>
  <si>
    <t>accertamenti entrate correnti triennio di riferimento</t>
  </si>
  <si>
    <t>media</t>
  </si>
  <si>
    <t>calcolo del limite di spesa per soglia demografica</t>
  </si>
  <si>
    <t>fondo crediti dubbia esigibilità anno di riferimento</t>
  </si>
  <si>
    <t>limite teorico spesa di personale lorda senza IRAP</t>
  </si>
  <si>
    <t>valore entrate correnti da rapportare</t>
  </si>
  <si>
    <t>ricalcolo limite spesa di personale lorda senza IRAP</t>
  </si>
  <si>
    <t>rapporto spesa personale su entrate correnti</t>
  </si>
  <si>
    <t>limite effettivo spesa di personale lorda senza IRAP</t>
  </si>
  <si>
    <t>limite rapporto spesa personale su entrate correnti</t>
  </si>
  <si>
    <t>spesa turn over non utilizzato successivo all'anno preso a base di calcolo</t>
  </si>
  <si>
    <t>N.B. in caso di percentuale intermedia occorre calcolare il nuovo obiettivo e il rapporto tra spesa personale e entrate correnti unicamente rispetto l'anno di riferimento</t>
  </si>
  <si>
    <t>eventuali altre voci di spesa del personale da decurtare</t>
  </si>
  <si>
    <t>eventuali altre spese di personale da aggiungere</t>
  </si>
  <si>
    <t>www.carmignaniconsulenza.com</t>
  </si>
  <si>
    <t>nuove assunzioni da programmare per l'anno corrente calcolate sul costo personale lordo senza l'IRAP</t>
  </si>
  <si>
    <t>area professionale</t>
  </si>
  <si>
    <t>tabellare</t>
  </si>
  <si>
    <t>tredicesima</t>
  </si>
  <si>
    <t>oneri</t>
  </si>
  <si>
    <t>totale</t>
  </si>
  <si>
    <t>assunzioni programmate</t>
  </si>
  <si>
    <t>costo assunzioni al netto dell'IRAP</t>
  </si>
  <si>
    <t>costo al lordo dell'IRAP</t>
  </si>
  <si>
    <t>AREA OPERATORI</t>
  </si>
  <si>
    <t>AREA OPERATORI E.</t>
  </si>
  <si>
    <t>AREA ISTRUTTORI</t>
  </si>
  <si>
    <t>AREA FUNZIONARI E.Q.</t>
  </si>
  <si>
    <t>totali</t>
  </si>
  <si>
    <t>calcolo delle possibilità di spesa di personale rispetto i limiti previsti</t>
  </si>
  <si>
    <t>assunzioni flessibili, art. 9 c. 28 del dl 78/2010</t>
  </si>
  <si>
    <t>spesa personale disponibile per assunzioni in deroga rispetto al limite calcolata all'anno di riferimento</t>
  </si>
  <si>
    <t>spesa personale complessiva disponibile per nuove assunzioni a tempo indeterminato in deroga</t>
  </si>
  <si>
    <t>spese per assunzioni flessibili anno 2009</t>
  </si>
  <si>
    <t>nuova spesa di personale lorda senza IRAP programmata rispetto l'anno di riferimento</t>
  </si>
  <si>
    <t>margine per nuova spesa di personale ancora disponibile rispetto al limite dell'anno di riferimento</t>
  </si>
  <si>
    <t>spese per assunzioni flessibili anno corrente</t>
  </si>
  <si>
    <t>proiezioni teoriche non vincolanti del rispetto del limite della spesa di personale sulle annualità successive</t>
  </si>
  <si>
    <t>nuova spesa di personale lorda senza IRAP programmata rispetto l'anno corrente</t>
  </si>
  <si>
    <t>margine teorico rispetto al limite di spesa di personale proiettato sull'anno corrente</t>
  </si>
  <si>
    <t>verifica rispetto del limite</t>
  </si>
  <si>
    <t>nuova spesa di personale lorda senza IRAP programmata rispetto l'anno successivo</t>
  </si>
  <si>
    <t>margine teorico rispetto al limite di spesa di personale proiettato sull'anno successivo</t>
  </si>
  <si>
    <t>*Ai fini della compilazione vanno inseriti i dati in tutte le celle di colore verde, le celle di colore rosso invece sono campi calcolati</t>
  </si>
  <si>
    <t>DATI RELATIVI ALLA SPESA DI PERSONALE ANNUALITA' 2025 DEL COMUNE DI ____________________</t>
  </si>
  <si>
    <t>spesa personale annualità di riferimento al netto componenti escluse - l. 296/2006</t>
  </si>
  <si>
    <t>spesa personale prevista anno corrente al netto componenti escluse - l. 296/2006</t>
  </si>
  <si>
    <t>limite spesa di personale lorda senza IRAP - dl 34/2019</t>
  </si>
  <si>
    <t>spesa del personale lorda senza IRAP prevista anno corrente - dl 34/2019</t>
  </si>
  <si>
    <t>nuova spesa di personale lorda senza IRAP programmata anno corrente - dl 34/2019</t>
  </si>
  <si>
    <t xml:space="preserve">www.carmignaniconsulenza.com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</si>
</sst>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&quot; €&quot;_-;\-* #,##0.00&quot; €&quot;_-;_-* \-??&quot; €&quot;_-;_-@_-"/>
    <numFmt numFmtId="165" formatCode="0.0000%"/>
    <numFmt numFmtId="166" formatCode="_-* #,##0.00\ _€_-;\-* #,##0.00\ _€_-;_-* \-??\ _€_-;_-@_-"/>
  </numFmts>
  <fonts count="16" x14ac:knownFonts="1">
    <font>
      <sz val="11"/>
      <color rgb="FF000000"/>
      <name val="Calibri"/>
      <family val="2"/>
      <charset val="1"/>
    </font>
    <font>
      <b/>
      <sz val="12"/>
      <color rgb="FFFA7D00"/>
      <name val="Calibri"/>
      <family val="2"/>
      <charset val="1"/>
    </font>
    <font>
      <u/>
      <sz val="12"/>
      <color rgb="FF0000FF"/>
      <name val="Calibri"/>
      <family val="2"/>
      <charset val="1"/>
    </font>
    <font>
      <sz val="12"/>
      <color rgb="FF000000"/>
      <name val="Calibri"/>
      <family val="2"/>
      <charset val="1"/>
    </font>
    <font>
      <sz val="9"/>
      <color rgb="FF000000"/>
      <name val="Calibri"/>
      <family val="2"/>
      <charset val="1"/>
    </font>
    <font>
      <b/>
      <sz val="11"/>
      <color rgb="FFFFFFFF"/>
      <name val="Calibri"/>
      <family val="2"/>
      <charset val="1"/>
    </font>
    <font>
      <sz val="11"/>
      <color rgb="FFFFFFFF"/>
      <name val="Calibri"/>
      <family val="2"/>
      <charset val="1"/>
    </font>
    <font>
      <b/>
      <sz val="10"/>
      <color rgb="FFFFFFFF"/>
      <name val="Calibri"/>
      <family val="2"/>
      <charset val="1"/>
    </font>
    <font>
      <i/>
      <sz val="9"/>
      <color rgb="FF000000"/>
      <name val="Calibri"/>
      <family val="2"/>
      <charset val="1"/>
    </font>
    <font>
      <b/>
      <sz val="9"/>
      <color rgb="FFFFFFFF"/>
      <name val="Calibri"/>
      <family val="2"/>
      <charset val="1"/>
    </font>
    <font>
      <b/>
      <sz val="9"/>
      <color rgb="FF000000"/>
      <name val="Calibri"/>
      <family val="2"/>
      <charset val="1"/>
    </font>
    <font>
      <b/>
      <i/>
      <sz val="9"/>
      <color rgb="FF000000"/>
      <name val="Calibri"/>
      <family val="2"/>
      <charset val="1"/>
    </font>
    <font>
      <i/>
      <u/>
      <sz val="9"/>
      <color rgb="FF0000FF"/>
      <name val="Calibri"/>
      <family val="2"/>
      <charset val="1"/>
    </font>
    <font>
      <u/>
      <sz val="11"/>
      <color rgb="FF0000FF"/>
      <name val="Calibri"/>
      <family val="2"/>
      <charset val="1"/>
    </font>
    <font>
      <i/>
      <u/>
      <sz val="11"/>
      <color rgb="FF0000FF"/>
      <name val="Calibri"/>
      <family val="2"/>
      <charset val="1"/>
    </font>
    <font>
      <sz val="11"/>
      <color rgb="FF000000"/>
      <name val="Calibri"/>
      <family val="2"/>
      <charset val="1"/>
    </font>
  </fonts>
  <fills count="10">
    <fill>
      <patternFill patternType="none"/>
    </fill>
    <fill>
      <patternFill patternType="gray125"/>
    </fill>
    <fill>
      <patternFill patternType="solid">
        <fgColor rgb="FFF2F2F2"/>
        <bgColor rgb="FFDBEEF4"/>
      </patternFill>
    </fill>
    <fill>
      <patternFill patternType="solid">
        <fgColor rgb="FF4F81BD"/>
        <bgColor rgb="FF4BACC6"/>
      </patternFill>
    </fill>
    <fill>
      <patternFill patternType="solid">
        <fgColor rgb="FF4BACC6"/>
        <bgColor rgb="FF4F81BD"/>
      </patternFill>
    </fill>
    <fill>
      <patternFill patternType="solid">
        <fgColor rgb="FFF79646"/>
        <bgColor rgb="FFFF8080"/>
      </patternFill>
    </fill>
    <fill>
      <patternFill patternType="solid">
        <fgColor rgb="FF8064A2"/>
        <bgColor rgb="FF7F7F7F"/>
      </patternFill>
    </fill>
    <fill>
      <patternFill patternType="solid">
        <fgColor rgb="FF92D050"/>
        <bgColor rgb="FFC0C0C0"/>
      </patternFill>
    </fill>
    <fill>
      <patternFill patternType="solid">
        <fgColor rgb="FFDCE6F2"/>
        <bgColor rgb="FFDBEEF4"/>
      </patternFill>
    </fill>
    <fill>
      <patternFill patternType="solid">
        <fgColor rgb="FFFF0000"/>
        <bgColor rgb="FF993300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2">
    <xf numFmtId="0" fontId="0" fillId="0" borderId="0"/>
    <xf numFmtId="166" fontId="15" fillId="0" borderId="0" applyBorder="0" applyProtection="0"/>
    <xf numFmtId="164" fontId="15" fillId="0" borderId="0" applyBorder="0" applyProtection="0"/>
    <xf numFmtId="9" fontId="15" fillId="0" borderId="0" applyBorder="0" applyProtection="0"/>
    <xf numFmtId="0" fontId="13" fillId="0" borderId="0" applyBorder="0" applyProtection="0"/>
    <xf numFmtId="0" fontId="1" fillId="2" borderId="1" applyProtection="0"/>
    <xf numFmtId="0" fontId="2" fillId="0" borderId="0" applyBorder="0" applyProtection="0"/>
    <xf numFmtId="0" fontId="3" fillId="0" borderId="0"/>
    <xf numFmtId="0" fontId="6" fillId="3" borderId="0" applyBorder="0" applyProtection="0"/>
    <xf numFmtId="0" fontId="6" fillId="4" borderId="0" applyBorder="0" applyProtection="0"/>
    <xf numFmtId="0" fontId="6" fillId="5" borderId="0" applyBorder="0" applyProtection="0"/>
    <xf numFmtId="0" fontId="6" fillId="6" borderId="0" applyBorder="0" applyProtection="0"/>
  </cellStyleXfs>
  <cellXfs count="62">
    <xf numFmtId="0" fontId="0" fillId="0" borderId="0" xfId="0"/>
    <xf numFmtId="0" fontId="11" fillId="0" borderId="2" xfId="0" applyFont="1" applyBorder="1" applyAlignment="1">
      <alignment horizontal="left" vertical="top" wrapText="1"/>
    </xf>
    <xf numFmtId="0" fontId="10" fillId="8" borderId="2" xfId="0" applyFont="1" applyFill="1" applyBorder="1" applyAlignment="1">
      <alignment horizontal="left" vertical="top" wrapText="1"/>
    </xf>
    <xf numFmtId="0" fontId="8" fillId="0" borderId="2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164" fontId="4" fillId="7" borderId="2" xfId="2" applyFont="1" applyFill="1" applyBorder="1" applyAlignment="1" applyProtection="1">
      <alignment horizontal="left" vertical="top" wrapText="1"/>
      <protection locked="0"/>
    </xf>
    <xf numFmtId="164" fontId="8" fillId="7" borderId="2" xfId="2" applyFont="1" applyFill="1" applyBorder="1" applyAlignment="1" applyProtection="1">
      <alignment horizontal="left" vertical="top" wrapText="1"/>
      <protection locked="0"/>
    </xf>
    <xf numFmtId="164" fontId="9" fillId="5" borderId="2" xfId="10" applyNumberFormat="1" applyFont="1" applyBorder="1" applyAlignment="1" applyProtection="1">
      <alignment horizontal="left" vertical="top" wrapText="1"/>
    </xf>
    <xf numFmtId="164" fontId="4" fillId="0" borderId="0" xfId="0" applyNumberFormat="1" applyFont="1" applyAlignment="1">
      <alignment horizontal="left" vertical="top" wrapText="1"/>
    </xf>
    <xf numFmtId="10" fontId="4" fillId="0" borderId="2" xfId="0" applyNumberFormat="1" applyFont="1" applyBorder="1" applyAlignment="1">
      <alignment horizontal="left" vertical="top" wrapText="1"/>
    </xf>
    <xf numFmtId="164" fontId="4" fillId="9" borderId="2" xfId="2" applyFont="1" applyFill="1" applyBorder="1" applyAlignment="1" applyProtection="1">
      <alignment horizontal="left" vertical="top" wrapText="1"/>
    </xf>
    <xf numFmtId="10" fontId="4" fillId="7" borderId="2" xfId="3" applyNumberFormat="1" applyFont="1" applyFill="1" applyBorder="1" applyAlignment="1" applyProtection="1">
      <alignment horizontal="left" vertical="top" wrapText="1"/>
      <protection locked="0"/>
    </xf>
    <xf numFmtId="164" fontId="8" fillId="9" borderId="2" xfId="2" applyFont="1" applyFill="1" applyBorder="1" applyAlignment="1" applyProtection="1">
      <alignment horizontal="left" vertical="top" wrapText="1"/>
    </xf>
    <xf numFmtId="10" fontId="11" fillId="9" borderId="2" xfId="3" applyNumberFormat="1" applyFont="1" applyFill="1" applyBorder="1" applyAlignment="1" applyProtection="1">
      <alignment horizontal="left" vertical="top" wrapText="1"/>
    </xf>
    <xf numFmtId="164" fontId="10" fillId="9" borderId="2" xfId="2" applyFont="1" applyFill="1" applyBorder="1" applyAlignment="1" applyProtection="1">
      <alignment horizontal="left" vertical="top" wrapText="1"/>
    </xf>
    <xf numFmtId="10" fontId="9" fillId="6" borderId="2" xfId="11" applyNumberFormat="1" applyFont="1" applyBorder="1" applyAlignment="1" applyProtection="1">
      <alignment horizontal="left" vertical="top" wrapText="1"/>
    </xf>
    <xf numFmtId="165" fontId="4" fillId="0" borderId="0" xfId="3" applyNumberFormat="1" applyFont="1" applyBorder="1" applyAlignment="1" applyProtection="1">
      <alignment horizontal="left" vertical="top" wrapText="1"/>
    </xf>
    <xf numFmtId="0" fontId="8" fillId="0" borderId="0" xfId="0" applyFont="1" applyAlignment="1">
      <alignment vertical="top" wrapText="1"/>
    </xf>
    <xf numFmtId="0" fontId="8" fillId="0" borderId="0" xfId="0" applyFont="1" applyAlignment="1">
      <alignment horizontal="left" vertical="top" wrapText="1"/>
    </xf>
    <xf numFmtId="164" fontId="4" fillId="0" borderId="2" xfId="2" applyFont="1" applyBorder="1" applyAlignment="1" applyProtection="1">
      <alignment horizontal="left" vertical="top" wrapText="1"/>
    </xf>
    <xf numFmtId="10" fontId="4" fillId="0" borderId="2" xfId="3" applyNumberFormat="1" applyFont="1" applyBorder="1" applyAlignment="1" applyProtection="1">
      <alignment horizontal="left" vertical="top" wrapText="1"/>
    </xf>
    <xf numFmtId="166" fontId="11" fillId="7" borderId="2" xfId="1" applyFont="1" applyFill="1" applyBorder="1" applyAlignment="1" applyProtection="1">
      <alignment horizontal="left" vertical="top" wrapText="1"/>
      <protection locked="0"/>
    </xf>
    <xf numFmtId="164" fontId="4" fillId="0" borderId="2" xfId="0" applyNumberFormat="1" applyFont="1" applyBorder="1" applyAlignment="1">
      <alignment horizontal="left" vertical="top" wrapText="1"/>
    </xf>
    <xf numFmtId="164" fontId="8" fillId="0" borderId="2" xfId="2" applyFont="1" applyBorder="1" applyAlignment="1" applyProtection="1">
      <alignment horizontal="left" vertical="top" wrapText="1"/>
    </xf>
    <xf numFmtId="10" fontId="4" fillId="0" borderId="0" xfId="3" applyNumberFormat="1" applyFont="1" applyBorder="1" applyAlignment="1" applyProtection="1">
      <alignment horizontal="left" vertical="top" wrapText="1"/>
    </xf>
    <xf numFmtId="166" fontId="10" fillId="9" borderId="2" xfId="0" applyNumberFormat="1" applyFont="1" applyFill="1" applyBorder="1" applyAlignment="1">
      <alignment horizontal="left" vertical="top" wrapText="1"/>
    </xf>
    <xf numFmtId="164" fontId="10" fillId="9" borderId="2" xfId="0" applyNumberFormat="1" applyFont="1" applyFill="1" applyBorder="1" applyAlignment="1">
      <alignment horizontal="left" vertical="top" wrapText="1"/>
    </xf>
    <xf numFmtId="164" fontId="11" fillId="9" borderId="2" xfId="0" applyNumberFormat="1" applyFont="1" applyFill="1" applyBorder="1" applyAlignment="1">
      <alignment horizontal="left" vertical="top" wrapText="1"/>
    </xf>
    <xf numFmtId="0" fontId="10" fillId="0" borderId="0" xfId="0" applyFont="1" applyAlignment="1">
      <alignment horizontal="center" vertical="top" wrapText="1"/>
    </xf>
    <xf numFmtId="166" fontId="10" fillId="0" borderId="0" xfId="0" applyNumberFormat="1" applyFont="1" applyAlignment="1">
      <alignment horizontal="left" vertical="top" wrapText="1"/>
    </xf>
    <xf numFmtId="164" fontId="11" fillId="0" borderId="0" xfId="0" applyNumberFormat="1" applyFont="1" applyAlignment="1">
      <alignment horizontal="left" vertical="top" wrapText="1"/>
    </xf>
    <xf numFmtId="164" fontId="8" fillId="9" borderId="2" xfId="0" applyNumberFormat="1" applyFont="1" applyFill="1" applyBorder="1" applyAlignment="1">
      <alignment horizontal="left" vertical="top" wrapText="1"/>
    </xf>
    <xf numFmtId="164" fontId="9" fillId="6" borderId="2" xfId="11" applyNumberFormat="1" applyFont="1" applyBorder="1" applyAlignment="1" applyProtection="1">
      <alignment horizontal="left" vertical="top" wrapText="1"/>
    </xf>
    <xf numFmtId="0" fontId="10" fillId="0" borderId="0" xfId="0" applyFont="1" applyAlignment="1">
      <alignment horizontal="left" vertical="top" wrapText="1"/>
    </xf>
    <xf numFmtId="164" fontId="11" fillId="9" borderId="4" xfId="2" applyFont="1" applyFill="1" applyBorder="1" applyAlignment="1" applyProtection="1">
      <alignment horizontal="left" vertical="top" wrapText="1"/>
    </xf>
    <xf numFmtId="164" fontId="11" fillId="9" borderId="2" xfId="2" applyFont="1" applyFill="1" applyBorder="1" applyAlignment="1" applyProtection="1">
      <alignment horizontal="left" vertical="top" wrapText="1"/>
    </xf>
    <xf numFmtId="164" fontId="4" fillId="0" borderId="0" xfId="2" applyFont="1" applyBorder="1" applyAlignment="1" applyProtection="1">
      <alignment horizontal="left" vertical="top" wrapText="1"/>
    </xf>
    <xf numFmtId="0" fontId="3" fillId="0" borderId="2" xfId="0" applyFont="1" applyBorder="1" applyAlignment="1">
      <alignment vertical="top" wrapText="1"/>
    </xf>
    <xf numFmtId="164" fontId="3" fillId="0" borderId="2" xfId="0" applyNumberFormat="1" applyFont="1" applyBorder="1"/>
    <xf numFmtId="0" fontId="14" fillId="0" borderId="0" xfId="4" applyFont="1" applyBorder="1" applyProtection="1"/>
    <xf numFmtId="0" fontId="8" fillId="0" borderId="0" xfId="0" applyFont="1" applyAlignment="1">
      <alignment horizontal="left" vertical="top" wrapText="1"/>
    </xf>
    <xf numFmtId="0" fontId="12" fillId="0" borderId="0" xfId="4" applyFont="1" applyBorder="1" applyAlignment="1" applyProtection="1">
      <alignment horizontal="left" vertical="top" wrapText="1"/>
    </xf>
    <xf numFmtId="0" fontId="11" fillId="0" borderId="2" xfId="0" applyFont="1" applyBorder="1" applyAlignment="1">
      <alignment horizontal="left" vertical="top" wrapText="1"/>
    </xf>
    <xf numFmtId="0" fontId="10" fillId="0" borderId="2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left" vertical="top" wrapText="1"/>
    </xf>
    <xf numFmtId="164" fontId="10" fillId="9" borderId="2" xfId="2" applyFont="1" applyFill="1" applyBorder="1" applyAlignment="1" applyProtection="1">
      <alignment horizontal="left" vertical="top" wrapText="1"/>
    </xf>
    <xf numFmtId="0" fontId="9" fillId="6" borderId="2" xfId="11" applyFont="1" applyBorder="1" applyAlignment="1" applyProtection="1">
      <alignment horizontal="left" vertical="top" wrapText="1"/>
    </xf>
    <xf numFmtId="164" fontId="4" fillId="7" borderId="2" xfId="2" applyFont="1" applyFill="1" applyBorder="1" applyAlignment="1" applyProtection="1">
      <alignment horizontal="left" vertical="top" wrapText="1"/>
      <protection locked="0"/>
    </xf>
    <xf numFmtId="0" fontId="4" fillId="0" borderId="2" xfId="0" applyFont="1" applyBorder="1" applyAlignment="1">
      <alignment horizontal="left" vertical="top" wrapText="1"/>
    </xf>
    <xf numFmtId="0" fontId="11" fillId="8" borderId="2" xfId="0" applyFont="1" applyFill="1" applyBorder="1" applyAlignment="1">
      <alignment horizontal="center" vertical="top" wrapText="1"/>
    </xf>
    <xf numFmtId="0" fontId="11" fillId="0" borderId="4" xfId="0" applyFont="1" applyBorder="1" applyAlignment="1">
      <alignment horizontal="left" vertical="top" wrapText="1"/>
    </xf>
    <xf numFmtId="0" fontId="10" fillId="8" borderId="2" xfId="0" applyFont="1" applyFill="1" applyBorder="1" applyAlignment="1">
      <alignment horizontal="center" vertical="top" wrapText="1"/>
    </xf>
    <xf numFmtId="0" fontId="10" fillId="0" borderId="2" xfId="0" applyFont="1" applyBorder="1" applyAlignment="1">
      <alignment horizontal="left" vertical="top" wrapText="1"/>
    </xf>
    <xf numFmtId="0" fontId="8" fillId="0" borderId="3" xfId="0" applyFont="1" applyBorder="1" applyAlignment="1">
      <alignment horizontal="left" vertical="top" wrapText="1"/>
    </xf>
    <xf numFmtId="0" fontId="5" fillId="4" borderId="2" xfId="9" applyFont="1" applyBorder="1" applyAlignment="1" applyProtection="1">
      <alignment horizontal="center" vertical="top" wrapText="1"/>
    </xf>
    <xf numFmtId="0" fontId="4" fillId="0" borderId="2" xfId="0" applyFont="1" applyBorder="1" applyAlignment="1">
      <alignment vertical="top" wrapText="1"/>
    </xf>
    <xf numFmtId="0" fontId="9" fillId="5" borderId="2" xfId="10" applyFont="1" applyBorder="1" applyAlignment="1" applyProtection="1">
      <alignment horizontal="left" vertical="top" wrapText="1"/>
    </xf>
    <xf numFmtId="0" fontId="10" fillId="8" borderId="2" xfId="0" applyFont="1" applyFill="1" applyBorder="1" applyAlignment="1">
      <alignment horizontal="left" vertical="top" wrapText="1"/>
    </xf>
    <xf numFmtId="0" fontId="5" fillId="3" borderId="0" xfId="8" applyFont="1" applyBorder="1" applyAlignment="1" applyProtection="1">
      <alignment horizontal="center" vertical="top" wrapText="1"/>
      <protection locked="0"/>
    </xf>
    <xf numFmtId="0" fontId="7" fillId="4" borderId="2" xfId="9" applyFont="1" applyBorder="1" applyAlignment="1" applyProtection="1">
      <alignment horizontal="center" vertical="top" wrapText="1"/>
    </xf>
    <xf numFmtId="0" fontId="5" fillId="3" borderId="5" xfId="8" applyFont="1" applyBorder="1" applyAlignment="1" applyProtection="1">
      <alignment horizontal="center"/>
      <protection locked="0"/>
    </xf>
  </cellXfs>
  <cellStyles count="12">
    <cellStyle name="Calcolo 2" xfId="5" xr:uid="{00000000-0005-0000-0000-000000000000}"/>
    <cellStyle name="Collegamento ipertestuale" xfId="4" builtinId="8"/>
    <cellStyle name="Collegamento ipertestuale 2" xfId="6" xr:uid="{00000000-0005-0000-0000-000002000000}"/>
    <cellStyle name="Excel Built-in Accent1" xfId="8" xr:uid="{00000000-0005-0000-0000-000003000000}"/>
    <cellStyle name="Excel Built-in Accent4" xfId="11" xr:uid="{00000000-0005-0000-0000-000004000000}"/>
    <cellStyle name="Excel Built-in Accent5" xfId="9" xr:uid="{00000000-0005-0000-0000-000005000000}"/>
    <cellStyle name="Excel Built-in Accent6" xfId="10" xr:uid="{00000000-0005-0000-0000-000006000000}"/>
    <cellStyle name="Migliaia" xfId="1" builtinId="3"/>
    <cellStyle name="Normale" xfId="0" builtinId="0"/>
    <cellStyle name="Normale 2" xfId="7" xr:uid="{00000000-0005-0000-0000-000009000000}"/>
    <cellStyle name="Percentuale" xfId="3" builtinId="5"/>
    <cellStyle name="Valuta" xfId="2" builtinId="4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F7F7F"/>
      <rgbColor rgb="FF9999FF"/>
      <rgbColor rgb="FF993366"/>
      <rgbColor rgb="FFF2F2F2"/>
      <rgbColor rgb="FFDBEEF4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CE6F2"/>
      <rgbColor rgb="FFCCFFCC"/>
      <rgbColor rgb="FFFFFF99"/>
      <rgbColor rgb="FF99CCFF"/>
      <rgbColor rgb="FFFF99CC"/>
      <rgbColor rgb="FFCC99FF"/>
      <rgbColor rgb="FFFFCC99"/>
      <rgbColor rgb="FF4F81BD"/>
      <rgbColor rgb="FF4BACC6"/>
      <rgbColor rgb="FF92D050"/>
      <rgbColor rgb="FFFFC000"/>
      <rgbColor rgb="FFF79646"/>
      <rgbColor rgb="FFFA7D00"/>
      <rgbColor rgb="FF8064A2"/>
      <rgbColor rgb="FF969696"/>
      <rgbColor rgb="FF003366"/>
      <rgbColor rgb="FF339966"/>
      <rgbColor rgb="FF003300"/>
      <rgbColor rgb="FF333300"/>
      <rgbColor rgb="FF993300"/>
      <rgbColor rgb="FF993366"/>
      <rgbColor rgb="FF595959"/>
      <rgbColor rgb="FF404040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/>
          <a:lstStyle/>
          <a:p>
            <a:pPr>
              <a:defRPr sz="1400" b="0" strike="noStrike" spc="-1">
                <a:solidFill>
                  <a:srgbClr val="595959"/>
                </a:solidFill>
                <a:latin typeface="Calibri"/>
              </a:defRPr>
            </a:pPr>
            <a:r>
              <a:rPr lang="it-IT" sz="1400" b="0" strike="noStrike" spc="-1">
                <a:solidFill>
                  <a:srgbClr val="595959"/>
                </a:solidFill>
                <a:latin typeface="Calibri"/>
              </a:rPr>
              <a:t>Rappresentazione grafica del rispetto dei limiti annuali di spesa di personale</a:t>
            </a:r>
          </a:p>
        </c:rich>
      </c:tx>
      <c:overlay val="0"/>
      <c:spPr>
        <a:noFill/>
        <a:ln>
          <a:noFill/>
        </a:ln>
      </c:spPr>
    </c:title>
    <c:autoTitleDeleted val="0"/>
    <c:view3D>
      <c:rotX val="15"/>
      <c:rotY val="20"/>
      <c:rAngAx val="1"/>
    </c:view3D>
    <c:floor>
      <c:thickness val="0"/>
      <c:spPr>
        <a:noFill/>
        <a:ln w="9360">
          <a:noFill/>
        </a:ln>
      </c:spPr>
    </c:floor>
    <c:sideWall>
      <c:thickness val="0"/>
      <c:spPr>
        <a:noFill/>
        <a:ln w="9360">
          <a:noFill/>
        </a:ln>
      </c:spPr>
    </c:sideWall>
    <c:backWall>
      <c:thickness val="0"/>
      <c:spPr>
        <a:noFill/>
        <a:ln w="9360">
          <a:noFill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92D050"/>
            </a:solidFill>
            <a:ln>
              <a:noFill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1-7B3D-469C-9655-7EBB40A76918}"/>
              </c:ext>
            </c:extLst>
          </c:dPt>
          <c:dPt>
            <c:idx val="1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3-7B3D-469C-9655-7EBB40A76918}"/>
              </c:ext>
            </c:extLst>
          </c:dPt>
          <c:dLbls>
            <c:dLbl>
              <c:idx val="0"/>
              <c:spPr/>
              <c:txPr>
                <a:bodyPr/>
                <a:lstStyle/>
                <a:p>
                  <a:pPr>
                    <a:defRPr sz="1050" b="1" strike="noStrike" spc="-1">
                      <a:solidFill>
                        <a:srgbClr val="404040"/>
                      </a:solidFill>
                      <a:latin typeface="Calibri"/>
                    </a:defRPr>
                  </a:pPr>
                  <a:endParaRPr lang="it-IT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B3D-469C-9655-7EBB40A76918}"/>
                </c:ext>
              </c:extLst>
            </c:dLbl>
            <c:dLbl>
              <c:idx val="1"/>
              <c:spPr/>
              <c:txPr>
                <a:bodyPr/>
                <a:lstStyle/>
                <a:p>
                  <a:pPr>
                    <a:defRPr sz="1050" b="1" strike="noStrike" spc="-1">
                      <a:solidFill>
                        <a:srgbClr val="404040"/>
                      </a:solidFill>
                      <a:latin typeface="Calibri"/>
                    </a:defRPr>
                  </a:pPr>
                  <a:endParaRPr lang="it-IT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B3D-469C-9655-7EBB40A7691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50" b="1" strike="noStrike" spc="-1">
                    <a:solidFill>
                      <a:srgbClr val="404040"/>
                    </a:solidFill>
                    <a:latin typeface="Calibri"/>
                  </a:defRPr>
                </a:pPr>
                <a:endParaRPr lang="it-IT"/>
              </a:p>
            </c:txPr>
            <c:showLegendKey val="0"/>
            <c:showVal val="1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grafico!$A$2:$A$6</c:f>
              <c:strCache>
                <c:ptCount val="5"/>
                <c:pt idx="0">
                  <c:v>spesa personale annualità di riferimento al netto componenti escluse - l. 296/2006</c:v>
                </c:pt>
                <c:pt idx="1">
                  <c:v>spesa personale prevista anno corrente al netto componenti escluse - l. 296/2006</c:v>
                </c:pt>
                <c:pt idx="2">
                  <c:v>limite spesa di personale lorda senza IRAP - dl 34/2019</c:v>
                </c:pt>
                <c:pt idx="3">
                  <c:v>spesa del personale lorda senza IRAP prevista anno corrente - dl 34/2019</c:v>
                </c:pt>
                <c:pt idx="4">
                  <c:v>nuova spesa di personale lorda senza IRAP programmata anno corrente - dl 34/2019</c:v>
                </c:pt>
              </c:strCache>
            </c:strRef>
          </c:cat>
          <c:val>
            <c:numRef>
              <c:f>grafico!$B$2:$B$6</c:f>
              <c:numCache>
                <c:formatCode>_-* #,##0.00" €"_-;\-* #,##0.00" €"_-;_-* \-??" €"_-;_-@_-</c:formatCode>
                <c:ptCount val="5"/>
                <c:pt idx="0">
                  <c:v>246384.12</c:v>
                </c:pt>
                <c:pt idx="1">
                  <c:v>193902.55</c:v>
                </c:pt>
                <c:pt idx="2">
                  <c:v>485732.34663999995</c:v>
                </c:pt>
                <c:pt idx="3">
                  <c:v>208662.54582533333</c:v>
                </c:pt>
                <c:pt idx="4">
                  <c:v>331091.98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B3D-469C-9655-7EBB40A769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83862656"/>
        <c:axId val="83864192"/>
        <c:axId val="0"/>
      </c:bar3DChart>
      <c:catAx>
        <c:axId val="838626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noFill/>
          </a:ln>
        </c:spPr>
        <c:txPr>
          <a:bodyPr/>
          <a:lstStyle/>
          <a:p>
            <a:pPr>
              <a:defRPr sz="1000" b="0" strike="noStrike" spc="-1">
                <a:solidFill>
                  <a:srgbClr val="595959"/>
                </a:solidFill>
                <a:latin typeface="Calibri"/>
              </a:defRPr>
            </a:pPr>
            <a:endParaRPr lang="it-IT"/>
          </a:p>
        </c:txPr>
        <c:crossAx val="83864192"/>
        <c:crosses val="autoZero"/>
        <c:auto val="1"/>
        <c:lblAlgn val="ctr"/>
        <c:lblOffset val="100"/>
        <c:noMultiLvlLbl val="1"/>
      </c:catAx>
      <c:valAx>
        <c:axId val="83864192"/>
        <c:scaling>
          <c:orientation val="minMax"/>
        </c:scaling>
        <c:delete val="0"/>
        <c:axPos val="l"/>
        <c:majorGridlines>
          <c:spPr>
            <a:ln w="9360">
              <a:solidFill>
                <a:srgbClr val="D9D9D9"/>
              </a:solidFill>
              <a:round/>
            </a:ln>
          </c:spPr>
        </c:majorGridlines>
        <c:numFmt formatCode="_(\€* #,##0.00_);_(\€* \(#,##0.00\);_(\€* \-??_);_(@_)" sourceLinked="0"/>
        <c:majorTickMark val="none"/>
        <c:minorTickMark val="none"/>
        <c:tickLblPos val="nextTo"/>
        <c:spPr>
          <a:ln w="9360">
            <a:noFill/>
          </a:ln>
        </c:spPr>
        <c:txPr>
          <a:bodyPr/>
          <a:lstStyle/>
          <a:p>
            <a:pPr>
              <a:defRPr sz="1000" b="0" strike="noStrike" spc="-1">
                <a:solidFill>
                  <a:srgbClr val="595959"/>
                </a:solidFill>
                <a:latin typeface="Calibri"/>
              </a:defRPr>
            </a:pPr>
            <a:endParaRPr lang="it-IT"/>
          </a:p>
        </c:txPr>
        <c:crossAx val="83862656"/>
        <c:crosses val="autoZero"/>
        <c:crossBetween val="between"/>
      </c:valAx>
    </c:plotArea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7560</xdr:colOff>
      <xdr:row>6</xdr:row>
      <xdr:rowOff>106560</xdr:rowOff>
    </xdr:from>
    <xdr:to>
      <xdr:col>1</xdr:col>
      <xdr:colOff>1258560</xdr:colOff>
      <xdr:row>31</xdr:row>
      <xdr:rowOff>165240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armignaniconsulenza.com/" TargetMode="External"/><Relationship Id="rId1" Type="http://schemas.openxmlformats.org/officeDocument/2006/relationships/hyperlink" Target="http://www.carmignaniconsulenza.com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carmignaniconsulenz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K63"/>
  <sheetViews>
    <sheetView tabSelected="1" zoomScale="106" zoomScaleNormal="106" workbookViewId="0">
      <selection activeCell="D6" sqref="D6"/>
    </sheetView>
  </sheetViews>
  <sheetFormatPr defaultColWidth="8.81640625" defaultRowHeight="14.5" x14ac:dyDescent="0.35"/>
  <cols>
    <col min="1" max="1" width="16.81640625" style="5" customWidth="1"/>
    <col min="2" max="3" width="15" style="5" customWidth="1"/>
    <col min="4" max="4" width="14.81640625" style="5" customWidth="1"/>
    <col min="5" max="5" width="13.7265625" style="5" customWidth="1"/>
    <col min="6" max="6" width="13.26953125" style="5" customWidth="1"/>
    <col min="7" max="7" width="12.26953125" style="5" customWidth="1"/>
    <col min="8" max="8" width="13.26953125" style="5" customWidth="1"/>
    <col min="9" max="9" width="13.54296875" style="5" customWidth="1"/>
    <col min="10" max="10" width="13.7265625" style="5" customWidth="1"/>
    <col min="11" max="11" width="11.54296875" style="5" customWidth="1"/>
    <col min="12" max="12" width="20.81640625" style="5" customWidth="1"/>
    <col min="13" max="13" width="9.7265625" style="5" customWidth="1"/>
    <col min="14" max="1025" width="8.81640625" style="5"/>
  </cols>
  <sheetData>
    <row r="1" spans="1:12" ht="13.9" customHeight="1" x14ac:dyDescent="0.35">
      <c r="A1" s="59" t="s">
        <v>0</v>
      </c>
      <c r="B1" s="59"/>
      <c r="C1" s="59"/>
      <c r="D1" s="59"/>
      <c r="E1" s="59"/>
      <c r="F1" s="59"/>
      <c r="G1" s="59"/>
      <c r="H1" s="59"/>
      <c r="I1" s="59"/>
      <c r="J1" s="59"/>
    </row>
    <row r="3" spans="1:12" ht="13.9" customHeight="1" x14ac:dyDescent="0.35">
      <c r="A3" s="60" t="s">
        <v>1</v>
      </c>
      <c r="B3" s="60"/>
      <c r="C3" s="60"/>
      <c r="D3" s="60"/>
      <c r="F3" s="60" t="s">
        <v>2</v>
      </c>
      <c r="G3" s="60"/>
      <c r="H3" s="60"/>
      <c r="I3" s="60"/>
      <c r="J3" s="60"/>
    </row>
    <row r="4" spans="1:12" ht="12.75" customHeight="1" x14ac:dyDescent="0.35">
      <c r="A4" s="49" t="s">
        <v>3</v>
      </c>
      <c r="B4" s="49"/>
      <c r="C4" s="49"/>
      <c r="D4" s="6">
        <f>279659.41</f>
        <v>279659.40999999997</v>
      </c>
      <c r="F4" s="49" t="s">
        <v>4</v>
      </c>
      <c r="G4" s="49"/>
      <c r="H4" s="49"/>
      <c r="I4" s="49"/>
      <c r="J4" s="6">
        <v>246384.12</v>
      </c>
    </row>
    <row r="5" spans="1:12" ht="12.75" customHeight="1" x14ac:dyDescent="0.35">
      <c r="A5" s="45" t="s">
        <v>5</v>
      </c>
      <c r="B5" s="45"/>
      <c r="C5" s="45"/>
      <c r="D5" s="7">
        <f>331091.98-H47</f>
        <v>208662.54582533333</v>
      </c>
      <c r="F5" s="49" t="s">
        <v>6</v>
      </c>
      <c r="G5" s="49"/>
      <c r="H5" s="49"/>
      <c r="I5" s="49"/>
      <c r="J5" s="6">
        <v>193902.55</v>
      </c>
    </row>
    <row r="6" spans="1:12" ht="12.75" customHeight="1" x14ac:dyDescent="0.35">
      <c r="A6" s="45" t="s">
        <v>7</v>
      </c>
      <c r="B6" s="45"/>
      <c r="C6" s="45"/>
      <c r="D6" s="7">
        <f>343910.96-H47</f>
        <v>221481.52582533337</v>
      </c>
      <c r="F6" s="57" t="s">
        <v>8</v>
      </c>
      <c r="G6" s="57"/>
      <c r="H6" s="57"/>
      <c r="I6" s="57"/>
      <c r="J6" s="8">
        <f>J4-J5</f>
        <v>52481.570000000007</v>
      </c>
    </row>
    <row r="8" spans="1:12" ht="12" customHeight="1" x14ac:dyDescent="0.35">
      <c r="A8" s="58" t="s">
        <v>9</v>
      </c>
      <c r="B8" s="58"/>
      <c r="C8" s="2" t="s">
        <v>10</v>
      </c>
      <c r="D8" s="9"/>
      <c r="E8" s="9"/>
      <c r="F8" s="9"/>
      <c r="G8" s="52" t="s">
        <v>11</v>
      </c>
      <c r="H8" s="52"/>
      <c r="I8" s="52"/>
      <c r="J8" s="52"/>
      <c r="K8" s="9"/>
      <c r="L8" s="9"/>
    </row>
    <row r="9" spans="1:12" ht="12" customHeight="1" x14ac:dyDescent="0.35">
      <c r="A9" s="49" t="s">
        <v>12</v>
      </c>
      <c r="B9" s="49"/>
      <c r="C9" s="10">
        <v>0.29499999999999998</v>
      </c>
      <c r="D9" s="9"/>
      <c r="E9" s="9"/>
      <c r="F9" s="9"/>
      <c r="G9" s="56" t="s">
        <v>9</v>
      </c>
      <c r="H9" s="56"/>
      <c r="I9" s="56"/>
      <c r="J9" s="4" t="s">
        <v>10</v>
      </c>
      <c r="K9" s="9"/>
      <c r="L9" s="9"/>
    </row>
    <row r="10" spans="1:12" ht="12" customHeight="1" x14ac:dyDescent="0.35">
      <c r="A10" s="49" t="s">
        <v>13</v>
      </c>
      <c r="B10" s="49"/>
      <c r="C10" s="10">
        <v>0.28599999999999998</v>
      </c>
      <c r="D10" s="9"/>
      <c r="E10" s="9"/>
      <c r="F10" s="9"/>
      <c r="G10" s="56" t="s">
        <v>12</v>
      </c>
      <c r="H10" s="56"/>
      <c r="I10" s="56"/>
      <c r="J10" s="10">
        <v>0.33500000000000002</v>
      </c>
      <c r="K10" s="9"/>
      <c r="L10" s="9"/>
    </row>
    <row r="11" spans="1:12" ht="12" customHeight="1" x14ac:dyDescent="0.35">
      <c r="A11" s="49" t="s">
        <v>14</v>
      </c>
      <c r="B11" s="49"/>
      <c r="C11" s="10">
        <v>0.27600000000000002</v>
      </c>
      <c r="D11" s="9"/>
      <c r="E11" s="9"/>
      <c r="F11" s="9"/>
      <c r="G11" s="56" t="s">
        <v>13</v>
      </c>
      <c r="H11" s="56"/>
      <c r="I11" s="56"/>
      <c r="J11" s="10">
        <v>0.32600000000000001</v>
      </c>
      <c r="K11" s="9"/>
      <c r="L11" s="9"/>
    </row>
    <row r="12" spans="1:12" ht="12" customHeight="1" x14ac:dyDescent="0.35">
      <c r="A12" s="49" t="s">
        <v>15</v>
      </c>
      <c r="B12" s="49"/>
      <c r="C12" s="10">
        <v>0.27200000000000002</v>
      </c>
      <c r="D12" s="9"/>
      <c r="E12" s="9"/>
      <c r="F12" s="9"/>
      <c r="G12" s="56" t="s">
        <v>14</v>
      </c>
      <c r="H12" s="56"/>
      <c r="I12" s="56"/>
      <c r="J12" s="10">
        <v>0.316</v>
      </c>
      <c r="K12" s="9"/>
      <c r="L12" s="9"/>
    </row>
    <row r="13" spans="1:12" ht="12" customHeight="1" x14ac:dyDescent="0.35">
      <c r="A13" s="49" t="s">
        <v>16</v>
      </c>
      <c r="B13" s="49"/>
      <c r="C13" s="10">
        <v>0.26900000000000002</v>
      </c>
      <c r="D13" s="9"/>
      <c r="E13" s="9"/>
      <c r="F13" s="9"/>
      <c r="G13" s="56" t="s">
        <v>15</v>
      </c>
      <c r="H13" s="56"/>
      <c r="I13" s="56"/>
      <c r="J13" s="10">
        <v>0.312</v>
      </c>
      <c r="K13" s="9"/>
      <c r="L13" s="9"/>
    </row>
    <row r="14" spans="1:12" ht="12" customHeight="1" x14ac:dyDescent="0.35">
      <c r="A14" s="49" t="s">
        <v>17</v>
      </c>
      <c r="B14" s="49"/>
      <c r="C14" s="10">
        <v>0.27</v>
      </c>
      <c r="D14" s="9"/>
      <c r="E14" s="9"/>
      <c r="F14" s="9"/>
      <c r="G14" s="56" t="s">
        <v>16</v>
      </c>
      <c r="H14" s="56"/>
      <c r="I14" s="56"/>
      <c r="J14" s="10">
        <v>0.309</v>
      </c>
    </row>
    <row r="15" spans="1:12" ht="12" customHeight="1" x14ac:dyDescent="0.35">
      <c r="A15" s="49" t="s">
        <v>18</v>
      </c>
      <c r="B15" s="49"/>
      <c r="C15" s="10">
        <v>0.27600000000000002</v>
      </c>
      <c r="D15" s="9"/>
      <c r="E15" s="9"/>
      <c r="F15" s="9"/>
      <c r="G15" s="56" t="s">
        <v>17</v>
      </c>
      <c r="H15" s="56"/>
      <c r="I15" s="56"/>
      <c r="J15" s="10">
        <v>0.31</v>
      </c>
    </row>
    <row r="16" spans="1:12" ht="12" customHeight="1" x14ac:dyDescent="0.35">
      <c r="A16" s="49" t="s">
        <v>19</v>
      </c>
      <c r="B16" s="49"/>
      <c r="C16" s="10">
        <v>0.28799999999999998</v>
      </c>
      <c r="D16" s="9"/>
      <c r="E16" s="9"/>
      <c r="F16" s="9"/>
      <c r="G16" s="56" t="s">
        <v>18</v>
      </c>
      <c r="H16" s="56"/>
      <c r="I16" s="56"/>
      <c r="J16" s="10">
        <v>0.316</v>
      </c>
    </row>
    <row r="17" spans="1:10" ht="12" customHeight="1" x14ac:dyDescent="0.35">
      <c r="A17" s="49" t="s">
        <v>20</v>
      </c>
      <c r="B17" s="49"/>
      <c r="C17" s="10">
        <v>0.253</v>
      </c>
      <c r="D17" s="9"/>
      <c r="E17" s="9"/>
      <c r="F17" s="9"/>
      <c r="G17" s="56" t="s">
        <v>19</v>
      </c>
      <c r="H17" s="56"/>
      <c r="I17" s="56"/>
      <c r="J17" s="10">
        <v>0.32800000000000001</v>
      </c>
    </row>
    <row r="18" spans="1:10" ht="12" customHeight="1" x14ac:dyDescent="0.35">
      <c r="G18" s="56" t="s">
        <v>20</v>
      </c>
      <c r="H18" s="56"/>
      <c r="I18" s="56"/>
      <c r="J18" s="10">
        <v>0.29299999999999998</v>
      </c>
    </row>
    <row r="20" spans="1:10" ht="12" customHeight="1" x14ac:dyDescent="0.35">
      <c r="A20" s="52" t="s">
        <v>21</v>
      </c>
      <c r="B20" s="52"/>
      <c r="C20" s="52"/>
      <c r="D20" s="2" t="s">
        <v>22</v>
      </c>
      <c r="F20" s="52" t="s">
        <v>23</v>
      </c>
      <c r="G20" s="52"/>
      <c r="H20" s="52"/>
      <c r="I20" s="52"/>
      <c r="J20" s="52"/>
    </row>
    <row r="21" spans="1:10" ht="12.75" customHeight="1" x14ac:dyDescent="0.35">
      <c r="A21" s="6">
        <v>1553341.59</v>
      </c>
      <c r="B21" s="6">
        <v>1783232.71</v>
      </c>
      <c r="C21" s="6">
        <v>2160609.5499999998</v>
      </c>
      <c r="D21" s="11">
        <f>AVERAGE(A21:C21)</f>
        <v>1832394.6166666665</v>
      </c>
      <c r="F21" s="49" t="s">
        <v>10</v>
      </c>
      <c r="G21" s="49"/>
      <c r="H21" s="49"/>
      <c r="I21" s="49"/>
      <c r="J21" s="12">
        <v>0.27600000000000002</v>
      </c>
    </row>
    <row r="22" spans="1:10" ht="12.75" customHeight="1" x14ac:dyDescent="0.35">
      <c r="A22" s="49" t="s">
        <v>24</v>
      </c>
      <c r="B22" s="49"/>
      <c r="C22" s="49"/>
      <c r="D22" s="6">
        <v>72494.81</v>
      </c>
      <c r="F22" s="45" t="s">
        <v>25</v>
      </c>
      <c r="G22" s="45"/>
      <c r="H22" s="45"/>
      <c r="I22" s="45"/>
      <c r="J22" s="13">
        <f>J21*D23</f>
        <v>485732.34663999995</v>
      </c>
    </row>
    <row r="23" spans="1:10" ht="12" customHeight="1" x14ac:dyDescent="0.35">
      <c r="A23" s="49" t="s">
        <v>26</v>
      </c>
      <c r="B23" s="49"/>
      <c r="C23" s="49"/>
      <c r="D23" s="11">
        <f>D21-D22</f>
        <v>1759899.8066666664</v>
      </c>
      <c r="F23" s="45" t="s">
        <v>27</v>
      </c>
      <c r="G23" s="45"/>
      <c r="H23" s="45"/>
      <c r="I23" s="45"/>
      <c r="J23" s="13">
        <f>D25*D23</f>
        <v>485732.34663999995</v>
      </c>
    </row>
    <row r="24" spans="1:10" ht="12" customHeight="1" x14ac:dyDescent="0.35">
      <c r="A24" s="43" t="s">
        <v>28</v>
      </c>
      <c r="B24" s="43"/>
      <c r="C24" s="43"/>
      <c r="D24" s="14">
        <f>IF(D23=0,0,D4/D23)</f>
        <v>0.15890643827598808</v>
      </c>
      <c r="F24" s="53" t="s">
        <v>29</v>
      </c>
      <c r="G24" s="53"/>
      <c r="H24" s="53"/>
      <c r="I24" s="53"/>
      <c r="J24" s="15">
        <f>IF((J23&lt;=J22),J23,J22)</f>
        <v>485732.34663999995</v>
      </c>
    </row>
    <row r="25" spans="1:10" ht="12" customHeight="1" x14ac:dyDescent="0.35">
      <c r="A25" s="47" t="s">
        <v>30</v>
      </c>
      <c r="B25" s="47"/>
      <c r="C25" s="47"/>
      <c r="D25" s="16">
        <f>IF(D24&gt;J21,D24,J21)</f>
        <v>0.27600000000000002</v>
      </c>
      <c r="E25" s="17"/>
      <c r="F25" s="45" t="s">
        <v>31</v>
      </c>
      <c r="G25" s="45"/>
      <c r="H25" s="45"/>
      <c r="I25" s="45"/>
      <c r="J25" s="7">
        <v>0</v>
      </c>
    </row>
    <row r="26" spans="1:10" ht="12.75" customHeight="1" x14ac:dyDescent="0.35">
      <c r="A26" s="54" t="s">
        <v>32</v>
      </c>
      <c r="B26" s="54"/>
      <c r="C26" s="54"/>
      <c r="D26" s="54"/>
      <c r="E26" s="18"/>
      <c r="F26" s="45" t="s">
        <v>33</v>
      </c>
      <c r="G26" s="45"/>
      <c r="H26" s="45"/>
      <c r="I26" s="45"/>
      <c r="J26" s="7">
        <v>0</v>
      </c>
    </row>
    <row r="27" spans="1:10" ht="12.75" customHeight="1" x14ac:dyDescent="0.35">
      <c r="A27" s="54"/>
      <c r="B27" s="54"/>
      <c r="C27" s="54"/>
      <c r="D27" s="54"/>
      <c r="F27" s="45" t="s">
        <v>34</v>
      </c>
      <c r="G27" s="45"/>
      <c r="H27" s="45"/>
      <c r="I27" s="45"/>
      <c r="J27" s="7">
        <v>0</v>
      </c>
    </row>
    <row r="29" spans="1:10" ht="12" customHeight="1" x14ac:dyDescent="0.35">
      <c r="A29" s="42" t="s">
        <v>35</v>
      </c>
      <c r="B29" s="42"/>
    </row>
    <row r="39" spans="1:16" x14ac:dyDescent="0.35">
      <c r="A39" s="19"/>
      <c r="B39" s="19"/>
      <c r="C39" s="19"/>
      <c r="D39" s="19"/>
      <c r="E39" s="19"/>
      <c r="F39" s="19"/>
      <c r="G39" s="19"/>
      <c r="H39" s="19"/>
      <c r="I39" s="19"/>
      <c r="J39" s="19"/>
    </row>
    <row r="40" spans="1:16" x14ac:dyDescent="0.35">
      <c r="A40" s="19"/>
      <c r="B40" s="19"/>
      <c r="C40" s="19"/>
      <c r="D40" s="19"/>
      <c r="E40" s="19"/>
      <c r="F40" s="19"/>
      <c r="G40" s="19"/>
      <c r="H40" s="19"/>
      <c r="I40" s="19"/>
      <c r="J40" s="19"/>
    </row>
    <row r="41" spans="1:16" ht="14.5" customHeight="1" x14ac:dyDescent="0.35">
      <c r="A41" s="55" t="s">
        <v>36</v>
      </c>
      <c r="B41" s="55"/>
      <c r="C41" s="55"/>
      <c r="D41" s="55"/>
      <c r="E41" s="55"/>
      <c r="F41" s="55"/>
      <c r="G41" s="55"/>
      <c r="H41" s="55"/>
      <c r="I41" s="55"/>
      <c r="K41" s="9"/>
      <c r="L41" s="9"/>
      <c r="M41" s="9"/>
      <c r="N41" s="9"/>
      <c r="O41" s="9"/>
      <c r="P41" s="9"/>
    </row>
    <row r="42" spans="1:16" ht="24" x14ac:dyDescent="0.35">
      <c r="A42" s="4" t="s">
        <v>37</v>
      </c>
      <c r="B42" s="4" t="s">
        <v>38</v>
      </c>
      <c r="C42" s="4" t="s">
        <v>39</v>
      </c>
      <c r="D42" s="4" t="s">
        <v>40</v>
      </c>
      <c r="E42" s="4" t="s">
        <v>40</v>
      </c>
      <c r="F42" s="4" t="s">
        <v>41</v>
      </c>
      <c r="G42" s="1" t="s">
        <v>42</v>
      </c>
      <c r="H42" s="4" t="s">
        <v>43</v>
      </c>
      <c r="I42" s="3" t="s">
        <v>44</v>
      </c>
      <c r="K42" s="9"/>
      <c r="L42" s="9"/>
      <c r="M42" s="9"/>
      <c r="N42" s="9"/>
      <c r="O42" s="9"/>
      <c r="P42" s="9"/>
    </row>
    <row r="43" spans="1:16" x14ac:dyDescent="0.35">
      <c r="A43" s="4" t="s">
        <v>45</v>
      </c>
      <c r="B43" s="20">
        <v>18044.37</v>
      </c>
      <c r="C43" s="20">
        <f>(B43/12)*13</f>
        <v>19548.067500000001</v>
      </c>
      <c r="D43" s="21">
        <f>23.8%+2.88%</f>
        <v>0.26680000000000004</v>
      </c>
      <c r="E43" s="20">
        <f>C43*D43</f>
        <v>5215.4244090000011</v>
      </c>
      <c r="F43" s="20">
        <f>C43+E43</f>
        <v>24763.491909000004</v>
      </c>
      <c r="G43" s="22">
        <v>0</v>
      </c>
      <c r="H43" s="23">
        <f>G43*F43</f>
        <v>0</v>
      </c>
      <c r="I43" s="24">
        <f>H43+(C43*8.5%)*G43</f>
        <v>0</v>
      </c>
      <c r="J43" s="9"/>
      <c r="K43" s="9"/>
      <c r="L43" s="9"/>
      <c r="M43" s="9"/>
    </row>
    <row r="44" spans="1:16" x14ac:dyDescent="0.35">
      <c r="A44" s="4" t="s">
        <v>46</v>
      </c>
      <c r="B44" s="20">
        <v>19034.509999999998</v>
      </c>
      <c r="C44" s="20">
        <f>(B44/12)*13</f>
        <v>20620.719166666666</v>
      </c>
      <c r="D44" s="21">
        <f>23.8%+2.88%</f>
        <v>0.26680000000000004</v>
      </c>
      <c r="E44" s="20">
        <f>C44*D44</f>
        <v>5501.6078736666668</v>
      </c>
      <c r="F44" s="20">
        <f>C44+E44</f>
        <v>26122.327040333334</v>
      </c>
      <c r="G44" s="22">
        <v>0</v>
      </c>
      <c r="H44" s="23">
        <f>G44*F44</f>
        <v>0</v>
      </c>
      <c r="I44" s="24">
        <f>H44+(C44*8.5%)*G44</f>
        <v>0</v>
      </c>
      <c r="J44" s="9"/>
      <c r="K44" s="9"/>
    </row>
    <row r="45" spans="1:16" x14ac:dyDescent="0.35">
      <c r="A45" s="4" t="s">
        <v>47</v>
      </c>
      <c r="B45" s="20">
        <v>21392.87</v>
      </c>
      <c r="C45" s="20">
        <f>(B45/12)*13</f>
        <v>23175.609166666665</v>
      </c>
      <c r="D45" s="21">
        <f>23.8%+2.88%</f>
        <v>0.26680000000000004</v>
      </c>
      <c r="E45" s="20">
        <f>C45*D45</f>
        <v>6183.2525256666668</v>
      </c>
      <c r="F45" s="20">
        <f>C45+E45</f>
        <v>29358.861692333332</v>
      </c>
      <c r="G45" s="22">
        <v>2</v>
      </c>
      <c r="H45" s="23">
        <f>G45*F45</f>
        <v>58717.723384666664</v>
      </c>
      <c r="I45" s="24">
        <f>H45+(C45*8.5%)*G45</f>
        <v>62657.576943</v>
      </c>
      <c r="J45" s="9"/>
      <c r="K45" s="9"/>
    </row>
    <row r="46" spans="1:16" x14ac:dyDescent="0.35">
      <c r="A46" s="4" t="s">
        <v>48</v>
      </c>
      <c r="B46" s="20">
        <v>23212.35</v>
      </c>
      <c r="C46" s="20">
        <f>(B46/12)*13</f>
        <v>25146.712499999998</v>
      </c>
      <c r="D46" s="21">
        <f>23.8%+2.88%</f>
        <v>0.26680000000000004</v>
      </c>
      <c r="E46" s="20">
        <f>C46*D46</f>
        <v>6709.142895</v>
      </c>
      <c r="F46" s="20">
        <f>C46+E46</f>
        <v>31855.855394999999</v>
      </c>
      <c r="G46" s="22">
        <v>2</v>
      </c>
      <c r="H46" s="23">
        <f>G46*F46</f>
        <v>63711.710789999997</v>
      </c>
      <c r="I46" s="24">
        <f>H46+(C46*8.5%)*G46</f>
        <v>67986.651914999995</v>
      </c>
      <c r="J46" s="25"/>
      <c r="K46" s="9"/>
    </row>
    <row r="47" spans="1:16" ht="12" customHeight="1" x14ac:dyDescent="0.35">
      <c r="A47" s="44" t="s">
        <v>49</v>
      </c>
      <c r="B47" s="44"/>
      <c r="C47" s="44"/>
      <c r="D47" s="44"/>
      <c r="E47" s="44"/>
      <c r="F47" s="44"/>
      <c r="G47" s="26">
        <f>SUM(G43:G46)</f>
        <v>4</v>
      </c>
      <c r="H47" s="27">
        <f>SUM(H43:H46)</f>
        <v>122429.43417466666</v>
      </c>
      <c r="I47" s="28">
        <f>SUM(I43:I46)</f>
        <v>130644.22885799999</v>
      </c>
      <c r="K47" s="9"/>
    </row>
    <row r="48" spans="1:16" x14ac:dyDescent="0.35">
      <c r="A48" s="29"/>
      <c r="B48" s="29"/>
      <c r="C48" s="29"/>
      <c r="D48" s="29"/>
      <c r="E48" s="29"/>
      <c r="F48" s="29"/>
      <c r="G48" s="30"/>
      <c r="I48" s="31"/>
      <c r="K48" s="9"/>
    </row>
    <row r="49" spans="1:11" ht="12" customHeight="1" x14ac:dyDescent="0.35">
      <c r="A49" s="52" t="s">
        <v>50</v>
      </c>
      <c r="B49" s="52"/>
      <c r="C49" s="52"/>
      <c r="D49" s="52"/>
      <c r="E49" s="52"/>
      <c r="F49" s="52"/>
      <c r="G49" s="30"/>
      <c r="H49" s="52" t="s">
        <v>51</v>
      </c>
      <c r="I49" s="52"/>
      <c r="J49" s="9"/>
      <c r="K49" s="9"/>
    </row>
    <row r="50" spans="1:11" ht="12" customHeight="1" x14ac:dyDescent="0.35">
      <c r="A50" s="45" t="s">
        <v>52</v>
      </c>
      <c r="B50" s="45"/>
      <c r="C50" s="45"/>
      <c r="D50" s="45"/>
      <c r="E50" s="45"/>
      <c r="F50" s="32">
        <f>J24-D4</f>
        <v>206072.93663999997</v>
      </c>
      <c r="H50" s="52"/>
      <c r="I50" s="52"/>
    </row>
    <row r="51" spans="1:11" ht="12" customHeight="1" x14ac:dyDescent="0.35">
      <c r="A51" s="53" t="s">
        <v>53</v>
      </c>
      <c r="B51" s="53"/>
      <c r="C51" s="53"/>
      <c r="D51" s="53"/>
      <c r="E51" s="53"/>
      <c r="F51" s="27">
        <f>J25+F50</f>
        <v>206072.93663999997</v>
      </c>
      <c r="H51" s="49" t="s">
        <v>54</v>
      </c>
      <c r="I51" s="49"/>
    </row>
    <row r="52" spans="1:11" ht="12" customHeight="1" x14ac:dyDescent="0.35">
      <c r="A52" s="47" t="s">
        <v>55</v>
      </c>
      <c r="B52" s="47"/>
      <c r="C52" s="47"/>
      <c r="D52" s="47"/>
      <c r="E52" s="47"/>
      <c r="F52" s="33">
        <f>D4-J25-J26+H47</f>
        <v>402088.84417466662</v>
      </c>
      <c r="H52" s="49"/>
      <c r="I52" s="49"/>
    </row>
    <row r="53" spans="1:11" ht="12.75" customHeight="1" x14ac:dyDescent="0.35">
      <c r="A53" s="47" t="s">
        <v>56</v>
      </c>
      <c r="B53" s="47"/>
      <c r="C53" s="47"/>
      <c r="D53" s="47"/>
      <c r="E53" s="47"/>
      <c r="F53" s="33">
        <f>J24-F52</f>
        <v>83643.502465333324</v>
      </c>
      <c r="H53" s="48">
        <v>32156.83</v>
      </c>
      <c r="I53" s="48"/>
    </row>
    <row r="54" spans="1:11" ht="12" customHeight="1" x14ac:dyDescent="0.35">
      <c r="A54" s="34"/>
      <c r="B54" s="34"/>
      <c r="C54" s="34"/>
      <c r="D54" s="34"/>
      <c r="E54" s="34"/>
      <c r="H54" s="49" t="s">
        <v>57</v>
      </c>
      <c r="I54" s="49"/>
    </row>
    <row r="55" spans="1:11" ht="12" customHeight="1" x14ac:dyDescent="0.35">
      <c r="A55" s="50" t="s">
        <v>58</v>
      </c>
      <c r="B55" s="50"/>
      <c r="C55" s="50"/>
      <c r="D55" s="50"/>
      <c r="E55" s="50"/>
      <c r="F55" s="50"/>
      <c r="H55" s="49"/>
      <c r="I55" s="49"/>
    </row>
    <row r="56" spans="1:11" ht="12.75" customHeight="1" x14ac:dyDescent="0.35">
      <c r="A56" s="51" t="s">
        <v>59</v>
      </c>
      <c r="B56" s="51"/>
      <c r="C56" s="51"/>
      <c r="D56" s="51"/>
      <c r="E56" s="51"/>
      <c r="F56" s="35">
        <f>D5-J25-J26+J27+H47</f>
        <v>331091.98</v>
      </c>
      <c r="H56" s="48">
        <f>6500+5607.68</f>
        <v>12107.68</v>
      </c>
      <c r="I56" s="48"/>
    </row>
    <row r="57" spans="1:11" ht="12" customHeight="1" x14ac:dyDescent="0.35">
      <c r="A57" s="43" t="s">
        <v>60</v>
      </c>
      <c r="B57" s="43"/>
      <c r="C57" s="43"/>
      <c r="D57" s="43"/>
      <c r="E57" s="43"/>
      <c r="F57" s="36">
        <f>J24-F56</f>
        <v>154640.36663999996</v>
      </c>
      <c r="H57" s="44" t="s">
        <v>61</v>
      </c>
      <c r="I57" s="44"/>
    </row>
    <row r="58" spans="1:11" ht="12" customHeight="1" x14ac:dyDescent="0.35">
      <c r="A58" s="45" t="s">
        <v>62</v>
      </c>
      <c r="B58" s="45"/>
      <c r="C58" s="45"/>
      <c r="D58" s="45"/>
      <c r="E58" s="45"/>
      <c r="F58" s="13">
        <f>D6-J25-J26+J27+H47</f>
        <v>343910.96</v>
      </c>
      <c r="H58" s="46">
        <f>H53-H56</f>
        <v>20049.150000000001</v>
      </c>
      <c r="I58" s="46"/>
    </row>
    <row r="59" spans="1:11" ht="12" customHeight="1" x14ac:dyDescent="0.35">
      <c r="A59" s="45" t="s">
        <v>63</v>
      </c>
      <c r="B59" s="45"/>
      <c r="C59" s="45"/>
      <c r="D59" s="45"/>
      <c r="E59" s="45"/>
      <c r="F59" s="13">
        <f>J24-F58</f>
        <v>141821.38663999992</v>
      </c>
    </row>
    <row r="60" spans="1:11" ht="12" customHeight="1" x14ac:dyDescent="0.35">
      <c r="A60" s="41" t="s">
        <v>64</v>
      </c>
      <c r="B60" s="41"/>
      <c r="C60" s="41"/>
      <c r="D60" s="41"/>
      <c r="E60" s="41"/>
      <c r="F60" s="41"/>
      <c r="G60" s="41"/>
      <c r="H60" s="41"/>
      <c r="I60" s="41"/>
    </row>
    <row r="62" spans="1:11" ht="12" customHeight="1" x14ac:dyDescent="0.35">
      <c r="A62" s="42" t="s">
        <v>35</v>
      </c>
      <c r="B62" s="42"/>
    </row>
    <row r="63" spans="1:11" x14ac:dyDescent="0.35">
      <c r="C63" s="37"/>
    </row>
  </sheetData>
  <sheetProtection sheet="1" objects="1" scenarios="1"/>
  <mergeCells count="66">
    <mergeCell ref="A1:J1"/>
    <mergeCell ref="A3:D3"/>
    <mergeCell ref="F3:J3"/>
    <mergeCell ref="A4:C4"/>
    <mergeCell ref="F4:I4"/>
    <mergeCell ref="A5:C5"/>
    <mergeCell ref="F5:I5"/>
    <mergeCell ref="A6:C6"/>
    <mergeCell ref="F6:I6"/>
    <mergeCell ref="A8:B8"/>
    <mergeCell ref="G8:J8"/>
    <mergeCell ref="A9:B9"/>
    <mergeCell ref="G9:I9"/>
    <mergeCell ref="A10:B10"/>
    <mergeCell ref="G10:I10"/>
    <mergeCell ref="A11:B11"/>
    <mergeCell ref="G11:I11"/>
    <mergeCell ref="A12:B12"/>
    <mergeCell ref="G12:I12"/>
    <mergeCell ref="A13:B13"/>
    <mergeCell ref="G13:I13"/>
    <mergeCell ref="A14:B14"/>
    <mergeCell ref="G14:I14"/>
    <mergeCell ref="A15:B15"/>
    <mergeCell ref="G15:I15"/>
    <mergeCell ref="A16:B16"/>
    <mergeCell ref="G16:I16"/>
    <mergeCell ref="A17:B17"/>
    <mergeCell ref="G17:I17"/>
    <mergeCell ref="G18:I18"/>
    <mergeCell ref="A20:C20"/>
    <mergeCell ref="F20:J20"/>
    <mergeCell ref="F21:I21"/>
    <mergeCell ref="A22:C22"/>
    <mergeCell ref="F22:I22"/>
    <mergeCell ref="A23:C23"/>
    <mergeCell ref="F23:I23"/>
    <mergeCell ref="A24:C24"/>
    <mergeCell ref="F24:I24"/>
    <mergeCell ref="A25:C25"/>
    <mergeCell ref="F25:I25"/>
    <mergeCell ref="A26:D27"/>
    <mergeCell ref="F26:I26"/>
    <mergeCell ref="F27:I27"/>
    <mergeCell ref="A29:B29"/>
    <mergeCell ref="A41:I41"/>
    <mergeCell ref="A47:F47"/>
    <mergeCell ref="A49:F49"/>
    <mergeCell ref="H49:I50"/>
    <mergeCell ref="A50:E50"/>
    <mergeCell ref="A51:E51"/>
    <mergeCell ref="H51:I52"/>
    <mergeCell ref="A52:E52"/>
    <mergeCell ref="A53:E53"/>
    <mergeCell ref="H53:I53"/>
    <mergeCell ref="H54:I55"/>
    <mergeCell ref="A55:F55"/>
    <mergeCell ref="A56:E56"/>
    <mergeCell ref="H56:I56"/>
    <mergeCell ref="A60:I60"/>
    <mergeCell ref="A62:B62"/>
    <mergeCell ref="A57:E57"/>
    <mergeCell ref="H57:I57"/>
    <mergeCell ref="A58:E58"/>
    <mergeCell ref="H58:I58"/>
    <mergeCell ref="A59:E59"/>
  </mergeCells>
  <hyperlinks>
    <hyperlink ref="A29" r:id="rId1" xr:uid="{00000000-0004-0000-0000-000000000000}"/>
    <hyperlink ref="A62" r:id="rId2" xr:uid="{00000000-0004-0000-0000-000001000000}"/>
  </hyperlinks>
  <pageMargins left="0.23611111111111099" right="0.23611111111111099" top="0.74791666666666701" bottom="0.74861111111111101" header="0.51180555555555496" footer="0.31527777777777799"/>
  <pageSetup paperSize="9" firstPageNumber="0" orientation="landscape" horizontalDpi="300" verticalDpi="300"/>
  <headerFooter>
    <oddFooter>&amp;CPagina &amp;P di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3"/>
  <sheetViews>
    <sheetView topLeftCell="A18" zoomScale="115" zoomScaleNormal="115" workbookViewId="0">
      <selection activeCell="C9" sqref="C9"/>
    </sheetView>
  </sheetViews>
  <sheetFormatPr defaultColWidth="70.453125" defaultRowHeight="14.5" x14ac:dyDescent="0.35"/>
  <cols>
    <col min="1" max="1" width="113.26953125" customWidth="1"/>
    <col min="2" max="2" width="18.81640625" customWidth="1"/>
  </cols>
  <sheetData>
    <row r="1" spans="1:2" x14ac:dyDescent="0.35">
      <c r="A1" s="61" t="s">
        <v>65</v>
      </c>
      <c r="B1" s="61"/>
    </row>
    <row r="2" spans="1:2" ht="15.5" x14ac:dyDescent="0.35">
      <c r="A2" s="38" t="s">
        <v>66</v>
      </c>
      <c r="B2" s="39">
        <f>'limiti assunzioni'!J4</f>
        <v>246384.12</v>
      </c>
    </row>
    <row r="3" spans="1:2" ht="15.5" x14ac:dyDescent="0.35">
      <c r="A3" s="38" t="s">
        <v>67</v>
      </c>
      <c r="B3" s="39">
        <f>'limiti assunzioni'!J5</f>
        <v>193902.55</v>
      </c>
    </row>
    <row r="4" spans="1:2" ht="15.5" x14ac:dyDescent="0.35">
      <c r="A4" s="38" t="s">
        <v>68</v>
      </c>
      <c r="B4" s="39">
        <f>'limiti assunzioni'!J24</f>
        <v>485732.34663999995</v>
      </c>
    </row>
    <row r="5" spans="1:2" ht="15.5" x14ac:dyDescent="0.35">
      <c r="A5" s="38" t="s">
        <v>69</v>
      </c>
      <c r="B5" s="39">
        <f>'limiti assunzioni'!D5</f>
        <v>208662.54582533333</v>
      </c>
    </row>
    <row r="6" spans="1:2" ht="15.5" x14ac:dyDescent="0.35">
      <c r="A6" s="38" t="s">
        <v>70</v>
      </c>
      <c r="B6" s="39">
        <f>'limiti assunzioni'!F56</f>
        <v>331091.98</v>
      </c>
    </row>
    <row r="33" spans="1:1" x14ac:dyDescent="0.35">
      <c r="A33" s="40" t="s">
        <v>71</v>
      </c>
    </row>
  </sheetData>
  <sheetProtection sheet="1" objects="1" scenarios="1"/>
  <mergeCells count="1">
    <mergeCell ref="A1:B1"/>
  </mergeCells>
  <hyperlinks>
    <hyperlink ref="A33" r:id="rId1" xr:uid="{00000000-0004-0000-0100-000000000000}"/>
  </hyperlinks>
  <pageMargins left="0.25" right="0.25" top="0.75" bottom="0.75" header="0.51180555555555496" footer="0.51180555555555496"/>
  <pageSetup paperSize="9" firstPageNumber="0" orientation="landscape" horizontalDpi="300" verticalDpi="30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limiti assunzioni</vt:lpstr>
      <vt:lpstr>grafico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19056</cp:lastModifiedBy>
  <cp:revision>1</cp:revision>
  <dcterms:created xsi:type="dcterms:W3CDTF">2006-09-25T09:17:32Z</dcterms:created>
  <dcterms:modified xsi:type="dcterms:W3CDTF">2026-03-24T16:09:19Z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